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Pol'!$A$1:$H$52</definedName>
    <definedName name="_xlnm.Print_Area" localSheetId="0">Stavba!$A$1:$J$52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P52" i="12"/>
  <c r="F39" i="1" s="1"/>
  <c r="Q52" i="12"/>
  <c r="G39" i="1" s="1"/>
  <c r="G40" s="1"/>
  <c r="G9" i="12"/>
  <c r="G11"/>
  <c r="G13"/>
  <c r="G15"/>
  <c r="G17"/>
  <c r="G20"/>
  <c r="G22"/>
  <c r="G24"/>
  <c r="G26"/>
  <c r="G28"/>
  <c r="G30"/>
  <c r="G33"/>
  <c r="G32" s="1"/>
  <c r="I48" i="1" s="1"/>
  <c r="G36" i="12"/>
  <c r="G38"/>
  <c r="G40"/>
  <c r="G42"/>
  <c r="G45"/>
  <c r="G44" s="1"/>
  <c r="I50" i="1" s="1"/>
  <c r="G48" i="12"/>
  <c r="G50"/>
  <c r="I20" i="1"/>
  <c r="I19"/>
  <c r="I18"/>
  <c r="G27"/>
  <c r="J28"/>
  <c r="J26"/>
  <c r="G38"/>
  <c r="F38"/>
  <c r="H32"/>
  <c r="J23"/>
  <c r="J24"/>
  <c r="J25"/>
  <c r="J27"/>
  <c r="E24"/>
  <c r="E26"/>
  <c r="F40" l="1"/>
  <c r="G28" s="1"/>
  <c r="H39"/>
  <c r="H40" s="1"/>
  <c r="G47" i="12"/>
  <c r="I51" i="1" s="1"/>
  <c r="I17" s="1"/>
  <c r="G35" i="12"/>
  <c r="I49" i="1" s="1"/>
  <c r="G8" i="12"/>
  <c r="I39" i="1"/>
  <c r="I40" s="1"/>
  <c r="J39" s="1"/>
  <c r="J40" s="1"/>
  <c r="G24" l="1"/>
  <c r="G52" i="12"/>
  <c r="I47" i="1"/>
  <c r="I52" l="1"/>
  <c r="I16"/>
  <c r="I21" s="1"/>
  <c r="G25" s="1"/>
  <c r="G26" s="1"/>
  <c r="G29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<sst xmlns="http://schemas.openxmlformats.org/spreadsheetml/2006/main" count="260" uniqueCount="142">
  <si>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</si>
  <si>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</si>
  <si>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</si>
  <si>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</si>
  <si>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</si>
  <si>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</si>
  <si>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</si>
  <si>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</si>
  <si>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</si>
  <si>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</si>
  <si>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</si>
  <si>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</si>
  <si>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</si>
  <si>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</si>
  <si>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</si>
  <si>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</si>
  <si>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</si>
  <si>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</si>
  <si>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</si>
  <si>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</si>
  <si>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</si>
  <si>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</si>
  <si>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</si>
  <si>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</si>
  <si>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</si>
  <si>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</si>
  <si>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</si>
  <si>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</si>
  <si>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</si>
  <si>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</si>
  <si>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</si>
  <si>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</si>
  <si>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</si>
  <si>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</si>
  <si>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</si>
  <si>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</si>
  <si>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</si>
  <si>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</si>
  <si>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</si>
  <si>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</si>
  <si>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</si>
  <si>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</si>
  <si>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</si>
  <si>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</si>
  <si>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</si>
  <si>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</si>
  <si>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</si>
  <si>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</si>
  <si>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</si>
  <si>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</si>
  <si>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99</t>
  </si>
  <si>
    <t>Staveništní přesun hmot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</si>
  <si>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</si>
  <si>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</si>
  <si>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</si>
  <si>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</si>
  <si>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</si>
  <si>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</si>
  <si>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</si>
  <si>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</si>
  <si>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</si>
  <si>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</si>
  <si>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</si>
  <si>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</si>
  <si>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</si>
  <si>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</si>
  <si>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</si>
  <si>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</si>
  <si>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</si>
  <si>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</si>
  <si>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</si>
  <si>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</si>
  <si>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131201111R00</t>
  </si>
  <si>
    <t>Hloubení nezapaž. jam hor.3 do 100 m3, STROJNĚ</t>
  </si>
  <si>
    <t>m3</t>
  </si>
  <si>
    <t>POL1_0</t>
  </si>
  <si>
    <t>patky sloupků plotu:0,3*0,3*0,6*3</t>
  </si>
  <si>
    <t>VV</t>
  </si>
  <si>
    <t>131201119R00</t>
  </si>
  <si>
    <t>Příplatek za lepivost - hloubení nezap.jam v hor.3</t>
  </si>
  <si>
    <t>132201111R00</t>
  </si>
  <si>
    <t>Hloubení rýh š.do 60 cm v hor.3 do 100 m3, STROJNĚ</t>
  </si>
  <si>
    <t>pro podhrabové desky:0,2*0,25*4,57</t>
  </si>
  <si>
    <t>132201119R00</t>
  </si>
  <si>
    <t>Příplatek za lepivost - hloubení rýh 60 cm v hor.3</t>
  </si>
  <si>
    <t>174101101R00</t>
  </si>
  <si>
    <t>Zásyp jam, rýh, šachet se zhutněním</t>
  </si>
  <si>
    <t>patky sloupků plotu:0,3*0,3*0,1*3</t>
  </si>
  <si>
    <t>kolem podhrabové desky:0,15*0,25*4,57</t>
  </si>
  <si>
    <t>167101101R00</t>
  </si>
  <si>
    <t>Nakládání výkopku z hor.1-4 v množství do 100 m3</t>
  </si>
  <si>
    <t>k zásypům:0,1984*1</t>
  </si>
  <si>
    <t>162301101R00</t>
  </si>
  <si>
    <t>Vodorovné přemístění výkopku z hor.1-4 do 500 m</t>
  </si>
  <si>
    <t>k zásypům,na deponii a zpět:0,1984*2</t>
  </si>
  <si>
    <t>162301102R00</t>
  </si>
  <si>
    <t>Vodorovné přemístění výkopku z hor.1-4 do 1000 m</t>
  </si>
  <si>
    <t>přebytek na skládku:(0,162+0,2285-0,1984)</t>
  </si>
  <si>
    <t>162701109R00</t>
  </si>
  <si>
    <t>Příplatek k vod. přemístění hor.1-4 za další 1 km</t>
  </si>
  <si>
    <t>přebytek na skládku:(0,162+0,2285-0,1984)*10</t>
  </si>
  <si>
    <t>171201201R00</t>
  </si>
  <si>
    <t>Uložení sypaniny na skl.-sypanina na výšku přes 2m</t>
  </si>
  <si>
    <t>199000002R00</t>
  </si>
  <si>
    <t>Poplatek za skládku horniny 1- 4</t>
  </si>
  <si>
    <t>275313621R00</t>
  </si>
  <si>
    <t>Beton základových patek prostý C 20/25</t>
  </si>
  <si>
    <t>patky sloupků oplocení:0,3*0,3*0,5*3</t>
  </si>
  <si>
    <t>318110013RT1</t>
  </si>
  <si>
    <t>Osazení beton. podhrabové desky do plotových patek, bez dodávky podhrabové desky a plotových patek</t>
  </si>
  <si>
    <t>kus</t>
  </si>
  <si>
    <t>podhr.desky:4,57*1</t>
  </si>
  <si>
    <t>59233174X</t>
  </si>
  <si>
    <t>Deska plotová podhrabová 250x50x2500mm</t>
  </si>
  <si>
    <t>POL3_0</t>
  </si>
  <si>
    <t>podhr.desky:2*1</t>
  </si>
  <si>
    <t>3.1</t>
  </si>
  <si>
    <t>Kovové držáky podhrabových desek,v.250mm, žár.pozink,kotvení,doplňky,detaily,D+M</t>
  </si>
  <si>
    <t>podhr.desky:2*2</t>
  </si>
  <si>
    <t>3.2</t>
  </si>
  <si>
    <t>Oprava venkovního terénního schodiště, doplnění,kotvení,doplňky,detaily,D+M</t>
  </si>
  <si>
    <t>m2</t>
  </si>
  <si>
    <t>schody:2,5*1</t>
  </si>
  <si>
    <t>998231311R00</t>
  </si>
  <si>
    <t>Přesun hmot pro sadovnické a krajin. úpravy do 5km</t>
  </si>
  <si>
    <t>t</t>
  </si>
  <si>
    <t>0,73*1</t>
  </si>
  <si>
    <t>767.1</t>
  </si>
  <si>
    <t>Oplocení PZ+poplastované v.2,100mm,sloupky 2,5m, pr.40mm,vzpěry,dráty,kotvení,doplňky,detaily,D+M</t>
  </si>
  <si>
    <t>mb</t>
  </si>
  <si>
    <t>oplocení:4,57*1</t>
  </si>
  <si>
    <t>998767201R00</t>
  </si>
  <si>
    <t>Přesun hmot pro zámečnické konstr., výšky do 6 m</t>
  </si>
  <si>
    <t/>
  </si>
  <si>
    <t>SUM</t>
  </si>
  <si>
    <t>ON VOLTAGE CENTER - SOKOLNICE</t>
  </si>
  <si>
    <t>Arch. stav. část</t>
  </si>
  <si>
    <t>IO 08 Oplocení</t>
  </si>
  <si>
    <t>RTS_I/2017</t>
  </si>
  <si>
    <t>vlastní</t>
  </si>
  <si>
    <t>ON VOLTAGE CENTER</t>
  </si>
  <si>
    <t>Položkový soupis prací, dodávek a služeb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</si>
</sst>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7" xfId="0" applyFill="1" applyBorder="1"/>
    <xf numFmtId="0" fontId="0" fillId="2" borderId="49" xfId="0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49" fontId="0" fillId="2" borderId="46" xfId="0" applyNumberFormat="1" applyFill="1" applyBorder="1" applyAlignment="1">
      <alignment vertical="top"/>
    </xf>
    <xf numFmtId="4" fontId="0" fillId="2" borderId="46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48" xfId="0" applyFill="1" applyBorder="1" applyAlignment="1">
      <alignment horizontal="center" wrapText="1"/>
    </xf>
    <xf numFmtId="0" fontId="0" fillId="2" borderId="46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0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6" fillId="0" borderId="37" xfId="0" applyFont="1" applyBorder="1" applyAlignment="1">
      <alignment horizontal="center" vertical="top" shrinkToFit="1"/>
    </xf>
    <xf numFmtId="0" fontId="8" fillId="2" borderId="12" xfId="0" applyFont="1" applyFill="1" applyBorder="1" applyAlignment="1">
      <alignment horizontal="center" vertical="top"/>
    </xf>
    <xf numFmtId="49" fontId="8" fillId="2" borderId="1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0" fontId="16" fillId="0" borderId="33" xfId="0" applyFont="1" applyBorder="1" applyAlignment="1">
      <alignment horizontal="center"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7" fillId="4" borderId="38" xfId="0" applyNumberFormat="1" applyFont="1" applyFill="1" applyBorder="1" applyAlignment="1"/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5"/>
  <sheetViews>
    <sheetView showGridLines="0" tabSelected="1" view="pageBreakPreview" topLeftCell="B1" zoomScale="75" zoomScaleNormal="100" zoomScaleSheetLayoutView="75" workbookViewId="0">
      <selection activeCell="L17" sqref="L17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34</v>
      </c>
      <c r="B1" s="237" t="s">
        <v>141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>
      <c r="A2" s="4"/>
      <c r="B2" s="81" t="s">
        <v>36</v>
      </c>
      <c r="C2" s="82"/>
      <c r="D2" s="204" t="s">
        <v>140</v>
      </c>
      <c r="E2" s="205"/>
      <c r="F2" s="205"/>
      <c r="G2" s="205"/>
      <c r="H2" s="205"/>
      <c r="I2" s="205"/>
      <c r="J2" s="206"/>
      <c r="O2" s="2"/>
    </row>
    <row r="3" spans="1:15" ht="23.25" customHeight="1">
      <c r="A3" s="4"/>
      <c r="B3" s="83" t="s">
        <v>38</v>
      </c>
      <c r="C3" s="84"/>
      <c r="D3" s="201" t="s">
        <v>137</v>
      </c>
      <c r="E3" s="202"/>
      <c r="F3" s="202"/>
      <c r="G3" s="202"/>
      <c r="H3" s="202"/>
      <c r="I3" s="202"/>
      <c r="J3" s="203"/>
    </row>
    <row r="4" spans="1:15" ht="23.25" customHeight="1">
      <c r="A4" s="4"/>
      <c r="B4" s="85" t="s">
        <v>39</v>
      </c>
      <c r="C4" s="86"/>
      <c r="D4" s="207" t="s">
        <v>136</v>
      </c>
      <c r="E4" s="208"/>
      <c r="F4" s="208"/>
      <c r="G4" s="208"/>
      <c r="H4" s="208"/>
      <c r="I4" s="208"/>
      <c r="J4" s="209"/>
    </row>
    <row r="5" spans="1:15" ht="24" customHeight="1">
      <c r="A5" s="4"/>
      <c r="B5" s="47" t="s">
        <v>21</v>
      </c>
      <c r="C5" s="5"/>
      <c r="D5" s="87"/>
      <c r="E5" s="26"/>
      <c r="F5" s="26"/>
      <c r="G5" s="26"/>
      <c r="H5" s="28" t="s">
        <v>31</v>
      </c>
      <c r="I5" s="87"/>
      <c r="J5" s="11"/>
    </row>
    <row r="6" spans="1:15" ht="15.75" customHeight="1">
      <c r="A6" s="4"/>
      <c r="B6" s="41"/>
      <c r="C6" s="26"/>
      <c r="D6" s="87"/>
      <c r="E6" s="26"/>
      <c r="F6" s="26"/>
      <c r="G6" s="26"/>
      <c r="H6" s="28" t="s">
        <v>32</v>
      </c>
      <c r="I6" s="87"/>
      <c r="J6" s="11"/>
    </row>
    <row r="7" spans="1:15" ht="15.75" customHeight="1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9"/>
      <c r="E11" s="229"/>
      <c r="F11" s="229"/>
      <c r="G11" s="229"/>
      <c r="H11" s="28" t="s">
        <v>31</v>
      </c>
      <c r="I11" s="90"/>
      <c r="J11" s="11"/>
    </row>
    <row r="12" spans="1:15" ht="15.75" customHeight="1">
      <c r="A12" s="4"/>
      <c r="B12" s="41"/>
      <c r="C12" s="26"/>
      <c r="D12" s="248"/>
      <c r="E12" s="248"/>
      <c r="F12" s="248"/>
      <c r="G12" s="248"/>
      <c r="H12" s="28" t="s">
        <v>32</v>
      </c>
      <c r="I12" s="90"/>
      <c r="J12" s="11"/>
    </row>
    <row r="13" spans="1:15" ht="15.75" customHeight="1">
      <c r="A13" s="4"/>
      <c r="B13" s="42"/>
      <c r="C13" s="89"/>
      <c r="D13" s="249"/>
      <c r="E13" s="249"/>
      <c r="F13" s="249"/>
      <c r="G13" s="249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28"/>
      <c r="F15" s="228"/>
      <c r="G15" s="246"/>
      <c r="H15" s="246"/>
      <c r="I15" s="246" t="s">
        <v>28</v>
      </c>
      <c r="J15" s="247"/>
    </row>
    <row r="16" spans="1:15" ht="23.25" customHeight="1">
      <c r="A16" s="137" t="s">
        <v>23</v>
      </c>
      <c r="B16" s="138" t="s">
        <v>23</v>
      </c>
      <c r="C16" s="58"/>
      <c r="D16" s="59"/>
      <c r="E16" s="225"/>
      <c r="F16" s="226"/>
      <c r="G16" s="225"/>
      <c r="H16" s="226"/>
      <c r="I16" s="225">
        <f>SUMIF(F47:F51,A16,I47:I51)+SUMIF(F47:F51,"PSU",I47:I51)</f>
        <v>0</v>
      </c>
      <c r="J16" s="227"/>
    </row>
    <row r="17" spans="1:10" ht="23.25" customHeight="1">
      <c r="A17" s="137" t="s">
        <v>24</v>
      </c>
      <c r="B17" s="138" t="s">
        <v>24</v>
      </c>
      <c r="C17" s="58"/>
      <c r="D17" s="59"/>
      <c r="E17" s="225"/>
      <c r="F17" s="226"/>
      <c r="G17" s="225"/>
      <c r="H17" s="226"/>
      <c r="I17" s="225">
        <f>SUMIF(F47:F51,A17,I47:I51)</f>
        <v>0</v>
      </c>
      <c r="J17" s="227"/>
    </row>
    <row r="18" spans="1:10" ht="23.25" customHeight="1">
      <c r="A18" s="137" t="s">
        <v>25</v>
      </c>
      <c r="B18" s="138" t="s">
        <v>25</v>
      </c>
      <c r="C18" s="58"/>
      <c r="D18" s="59"/>
      <c r="E18" s="225"/>
      <c r="F18" s="226"/>
      <c r="G18" s="225"/>
      <c r="H18" s="226"/>
      <c r="I18" s="225">
        <f>SUMIF(F47:F51,A18,I47:I51)</f>
        <v>0</v>
      </c>
      <c r="J18" s="227"/>
    </row>
    <row r="19" spans="1:10" ht="23.25" customHeight="1">
      <c r="A19" s="137" t="s">
        <v>54</v>
      </c>
      <c r="B19" s="138" t="s">
        <v>26</v>
      </c>
      <c r="C19" s="58"/>
      <c r="D19" s="59"/>
      <c r="E19" s="225"/>
      <c r="F19" s="226"/>
      <c r="G19" s="225"/>
      <c r="H19" s="226"/>
      <c r="I19" s="225">
        <f>SUMIF(F47:F51,A19,I47:I51)</f>
        <v>0</v>
      </c>
      <c r="J19" s="227"/>
    </row>
    <row r="20" spans="1:10" ht="23.25" customHeight="1">
      <c r="A20" s="137" t="s">
        <v>55</v>
      </c>
      <c r="B20" s="138" t="s">
        <v>27</v>
      </c>
      <c r="C20" s="58"/>
      <c r="D20" s="59"/>
      <c r="E20" s="225"/>
      <c r="F20" s="226"/>
      <c r="G20" s="225"/>
      <c r="H20" s="226"/>
      <c r="I20" s="225">
        <f>SUMIF(F47:F51,A20,I47:I51)</f>
        <v>0</v>
      </c>
      <c r="J20" s="227"/>
    </row>
    <row r="21" spans="1:10" ht="23.25" customHeight="1">
      <c r="A21" s="4"/>
      <c r="B21" s="74" t="s">
        <v>28</v>
      </c>
      <c r="C21" s="75"/>
      <c r="D21" s="76"/>
      <c r="E21" s="235"/>
      <c r="F21" s="244"/>
      <c r="G21" s="235"/>
      <c r="H21" s="244"/>
      <c r="I21" s="235">
        <f>SUM(I16:J20)</f>
        <v>0</v>
      </c>
      <c r="J21" s="236"/>
    </row>
    <row r="22" spans="1:10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33">
        <v>0</v>
      </c>
      <c r="H23" s="234"/>
      <c r="I23" s="234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f>ZakladDPHSni*SazbaDPH1/100</f>
        <v>0</v>
      </c>
      <c r="H24" s="232"/>
      <c r="I24" s="232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33">
        <f>I21</f>
        <v>0</v>
      </c>
      <c r="H25" s="234"/>
      <c r="I25" s="234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0">
        <f>ZakladDPHZakl*SazbaDPH2/100</f>
        <v>0</v>
      </c>
      <c r="H26" s="241"/>
      <c r="I26" s="241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42">
        <f>0</f>
        <v>0</v>
      </c>
      <c r="H27" s="242"/>
      <c r="I27" s="242"/>
      <c r="J27" s="63" t="str">
        <f t="shared" si="0"/>
        <v>CZK</v>
      </c>
    </row>
    <row r="28" spans="1:10" ht="27.75" hidden="1" customHeight="1" thickBot="1">
      <c r="A28" s="4"/>
      <c r="B28" s="109" t="s">
        <v>22</v>
      </c>
      <c r="C28" s="110"/>
      <c r="D28" s="110"/>
      <c r="E28" s="111"/>
      <c r="F28" s="112"/>
      <c r="G28" s="245" t="e">
        <f>ZakladDPHSniVypocet+ZakladDPHZaklVypocet</f>
        <v>#REF!</v>
      </c>
      <c r="H28" s="245"/>
      <c r="I28" s="245"/>
      <c r="J28" s="113" t="str">
        <f t="shared" si="0"/>
        <v>CZK</v>
      </c>
    </row>
    <row r="29" spans="1:10" ht="27.75" customHeight="1" thickBot="1">
      <c r="A29" s="4"/>
      <c r="B29" s="109" t="s">
        <v>33</v>
      </c>
      <c r="C29" s="114"/>
      <c r="D29" s="114"/>
      <c r="E29" s="114"/>
      <c r="F29" s="114"/>
      <c r="G29" s="243">
        <f>ZakladDPHSni+DPHSni+ZakladDPHZakl+DPHZakl+Zaokrouhleni</f>
        <v>0</v>
      </c>
      <c r="H29" s="243"/>
      <c r="I29" s="243"/>
      <c r="J29" s="115" t="s">
        <v>41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42832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1"/>
      <c r="G37" s="101"/>
      <c r="H37" s="101"/>
      <c r="I37" s="101"/>
      <c r="J37" s="3"/>
    </row>
    <row r="38" spans="1:10" ht="25.5" hidden="1" customHeight="1">
      <c r="A38" s="93" t="s">
        <v>35</v>
      </c>
      <c r="B38" s="95" t="s">
        <v>16</v>
      </c>
      <c r="C38" s="96" t="s">
        <v>5</v>
      </c>
      <c r="D38" s="97"/>
      <c r="E38" s="97"/>
      <c r="F38" s="102" t="str">
        <f>B23</f>
        <v>Základ pro sníženou DPH</v>
      </c>
      <c r="G38" s="102" t="str">
        <f>B25</f>
        <v>Základ pro základní DPH</v>
      </c>
      <c r="H38" s="103" t="s">
        <v>17</v>
      </c>
      <c r="I38" s="103" t="s">
        <v>1</v>
      </c>
      <c r="J38" s="98" t="s">
        <v>0</v>
      </c>
    </row>
    <row r="39" spans="1:10" ht="25.5" hidden="1" customHeight="1">
      <c r="A39" s="93">
        <v>1</v>
      </c>
      <c r="B39" s="99"/>
      <c r="C39" s="216"/>
      <c r="D39" s="217"/>
      <c r="E39" s="217"/>
      <c r="F39" s="104" t="e">
        <f>' Pol'!P52</f>
        <v>#REF!</v>
      </c>
      <c r="G39" s="105" t="e">
        <f>' Pol'!Q52</f>
        <v>#REF!</v>
      </c>
      <c r="H39" s="106" t="e">
        <f>(F39*SazbaDPH1/100)+(G39*SazbaDPH2/100)</f>
        <v>#REF!</v>
      </c>
      <c r="I39" s="106" t="e">
        <f>F39+G39+H39</f>
        <v>#REF!</v>
      </c>
      <c r="J39" s="100" t="e">
        <f>IF(CenaCelkemVypocet=0,"",I39/CenaCelkemVypocet*100)</f>
        <v>#REF!</v>
      </c>
    </row>
    <row r="40" spans="1:10" ht="25.5" hidden="1" customHeight="1">
      <c r="A40" s="93"/>
      <c r="B40" s="218" t="s">
        <v>40</v>
      </c>
      <c r="C40" s="219"/>
      <c r="D40" s="219"/>
      <c r="E40" s="220"/>
      <c r="F40" s="107" t="e">
        <f>SUMIF(A39:A39,"=1",F39:F39)</f>
        <v>#REF!</v>
      </c>
      <c r="G40" s="108" t="e">
        <f>SUMIF(A39:A39,"=1",G39:G39)</f>
        <v>#REF!</v>
      </c>
      <c r="H40" s="108" t="e">
        <f>SUMIF(A39:A39,"=1",H39:H39)</f>
        <v>#REF!</v>
      </c>
      <c r="I40" s="108" t="e">
        <f>SUMIF(A39:A39,"=1",I39:I39)</f>
        <v>#REF!</v>
      </c>
      <c r="J40" s="94" t="e">
        <f>SUMIF(A39:A39,"=1",J39:J39)</f>
        <v>#REF!</v>
      </c>
    </row>
    <row r="44" spans="1:10" ht="15.75">
      <c r="B44" s="116" t="s">
        <v>42</v>
      </c>
    </row>
    <row r="46" spans="1:10" ht="25.5" customHeight="1">
      <c r="A46" s="117"/>
      <c r="B46" s="121" t="s">
        <v>16</v>
      </c>
      <c r="C46" s="121" t="s">
        <v>5</v>
      </c>
      <c r="D46" s="122"/>
      <c r="E46" s="122"/>
      <c r="F46" s="125" t="s">
        <v>43</v>
      </c>
      <c r="G46" s="125"/>
      <c r="H46" s="125"/>
      <c r="I46" s="221" t="s">
        <v>28</v>
      </c>
      <c r="J46" s="221"/>
    </row>
    <row r="47" spans="1:10" ht="25.5" customHeight="1">
      <c r="A47" s="118"/>
      <c r="B47" s="126" t="s">
        <v>44</v>
      </c>
      <c r="C47" s="223" t="s">
        <v>45</v>
      </c>
      <c r="D47" s="224"/>
      <c r="E47" s="224"/>
      <c r="F47" s="128" t="s">
        <v>23</v>
      </c>
      <c r="G47" s="129"/>
      <c r="H47" s="129"/>
      <c r="I47" s="222">
        <f>' Pol'!G8</f>
        <v>0</v>
      </c>
      <c r="J47" s="222"/>
    </row>
    <row r="48" spans="1:10" ht="25.5" customHeight="1">
      <c r="A48" s="118"/>
      <c r="B48" s="120" t="s">
        <v>46</v>
      </c>
      <c r="C48" s="211" t="s">
        <v>47</v>
      </c>
      <c r="D48" s="212"/>
      <c r="E48" s="212"/>
      <c r="F48" s="130" t="s">
        <v>23</v>
      </c>
      <c r="G48" s="131"/>
      <c r="H48" s="131"/>
      <c r="I48" s="210">
        <f>' Pol'!G32</f>
        <v>0</v>
      </c>
      <c r="J48" s="210"/>
    </row>
    <row r="49" spans="1:10" ht="25.5" customHeight="1">
      <c r="A49" s="118"/>
      <c r="B49" s="120" t="s">
        <v>48</v>
      </c>
      <c r="C49" s="211" t="s">
        <v>49</v>
      </c>
      <c r="D49" s="212"/>
      <c r="E49" s="212"/>
      <c r="F49" s="130" t="s">
        <v>23</v>
      </c>
      <c r="G49" s="131"/>
      <c r="H49" s="131"/>
      <c r="I49" s="210">
        <f>' Pol'!G35</f>
        <v>0</v>
      </c>
      <c r="J49" s="210"/>
    </row>
    <row r="50" spans="1:10" ht="25.5" customHeight="1">
      <c r="A50" s="118"/>
      <c r="B50" s="120" t="s">
        <v>50</v>
      </c>
      <c r="C50" s="211" t="s">
        <v>51</v>
      </c>
      <c r="D50" s="212"/>
      <c r="E50" s="212"/>
      <c r="F50" s="130" t="s">
        <v>23</v>
      </c>
      <c r="G50" s="131"/>
      <c r="H50" s="131"/>
      <c r="I50" s="210">
        <f>' Pol'!G44</f>
        <v>0</v>
      </c>
      <c r="J50" s="210"/>
    </row>
    <row r="51" spans="1:10" ht="25.5" customHeight="1">
      <c r="A51" s="118"/>
      <c r="B51" s="127" t="s">
        <v>52</v>
      </c>
      <c r="C51" s="214" t="s">
        <v>53</v>
      </c>
      <c r="D51" s="215"/>
      <c r="E51" s="215"/>
      <c r="F51" s="132" t="s">
        <v>24</v>
      </c>
      <c r="G51" s="133"/>
      <c r="H51" s="133"/>
      <c r="I51" s="213">
        <f>' Pol'!G47</f>
        <v>0</v>
      </c>
      <c r="J51" s="213"/>
    </row>
    <row r="52" spans="1:10" ht="25.5" customHeight="1">
      <c r="A52" s="119"/>
      <c r="B52" s="123" t="s">
        <v>1</v>
      </c>
      <c r="C52" s="123"/>
      <c r="D52" s="124"/>
      <c r="E52" s="124"/>
      <c r="F52" s="134"/>
      <c r="G52" s="135"/>
      <c r="H52" s="135"/>
      <c r="I52" s="200">
        <f>SUM(I47:I51)</f>
        <v>0</v>
      </c>
      <c r="J52" s="200"/>
    </row>
    <row r="53" spans="1:10">
      <c r="F53" s="136"/>
      <c r="G53" s="92"/>
      <c r="H53" s="136"/>
      <c r="I53" s="92"/>
      <c r="J53" s="92"/>
    </row>
    <row r="54" spans="1:10">
      <c r="F54" s="136"/>
      <c r="G54" s="92"/>
      <c r="H54" s="136"/>
      <c r="I54" s="92"/>
      <c r="J54" s="92"/>
    </row>
    <row r="55" spans="1:10">
      <c r="F55" s="136"/>
      <c r="G55" s="92"/>
      <c r="H55" s="136"/>
      <c r="I55" s="92"/>
      <c r="J55" s="92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I17:J17"/>
    <mergeCell ref="I18:J18"/>
    <mergeCell ref="E18:F18"/>
    <mergeCell ref="E15:F15"/>
    <mergeCell ref="D11:G11"/>
    <mergeCell ref="C48:E48"/>
    <mergeCell ref="E17:F17"/>
    <mergeCell ref="G16:H16"/>
    <mergeCell ref="G17:H17"/>
    <mergeCell ref="G18:H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I52:J52"/>
    <mergeCell ref="D3:J3"/>
    <mergeCell ref="D2:J2"/>
    <mergeCell ref="D4:J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>
      <c r="A2" s="79" t="s">
        <v>37</v>
      </c>
      <c r="B2" s="78"/>
      <c r="C2" s="252"/>
      <c r="D2" s="252"/>
      <c r="E2" s="252"/>
      <c r="F2" s="252"/>
      <c r="G2" s="253"/>
    </row>
    <row r="3" spans="1:7" ht="24.95" hidden="1" customHeight="1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>
      <c r="A4" s="79" t="s">
        <v>8</v>
      </c>
      <c r="B4" s="78"/>
      <c r="C4" s="252"/>
      <c r="D4" s="252"/>
      <c r="E4" s="252"/>
      <c r="F4" s="252"/>
      <c r="G4" s="253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52"/>
  <sheetViews>
    <sheetView view="pageBreakPreview" zoomScale="60" zoomScaleNormal="100" workbookViewId="0">
      <selection activeCell="F9" sqref="F9:F50"/>
    </sheetView>
  </sheetViews>
  <sheetFormatPr defaultRowHeight="12.75" outlineLevelRow="1"/>
  <cols>
    <col min="1" max="1" width="4.28515625" customWidth="1"/>
    <col min="2" max="2" width="14.42578125" style="91" customWidth="1"/>
    <col min="3" max="3" width="38.28515625" style="91" customWidth="1"/>
    <col min="4" max="4" width="4.5703125" style="175" customWidth="1"/>
    <col min="5" max="5" width="10.5703125" style="136" customWidth="1"/>
    <col min="6" max="6" width="9.85546875" customWidth="1"/>
    <col min="7" max="7" width="12.7109375" customWidth="1"/>
    <col min="8" max="8" width="9.140625" style="175" customWidth="1"/>
    <col min="16" max="26" width="0" hidden="1" customWidth="1"/>
  </cols>
  <sheetData>
    <row r="1" spans="1:47" ht="15.75" customHeight="1">
      <c r="A1" s="254" t="s">
        <v>141</v>
      </c>
      <c r="B1" s="254"/>
      <c r="C1" s="254"/>
      <c r="D1" s="254"/>
      <c r="E1" s="254"/>
      <c r="F1" s="254"/>
      <c r="G1" s="254"/>
      <c r="R1" t="s">
        <v>57</v>
      </c>
    </row>
    <row r="2" spans="1:47" ht="24.95" customHeight="1">
      <c r="A2" s="141" t="s">
        <v>56</v>
      </c>
      <c r="B2" s="139"/>
      <c r="C2" s="255" t="s">
        <v>135</v>
      </c>
      <c r="D2" s="256"/>
      <c r="E2" s="256"/>
      <c r="F2" s="256"/>
      <c r="G2" s="257"/>
      <c r="R2" t="s">
        <v>58</v>
      </c>
    </row>
    <row r="3" spans="1:47" ht="24.95" customHeight="1">
      <c r="A3" s="142" t="s">
        <v>7</v>
      </c>
      <c r="B3" s="140"/>
      <c r="C3" s="255" t="s">
        <v>137</v>
      </c>
      <c r="D3" s="256"/>
      <c r="E3" s="256"/>
      <c r="F3" s="256"/>
      <c r="G3" s="257"/>
      <c r="R3" t="s">
        <v>59</v>
      </c>
    </row>
    <row r="4" spans="1:47" ht="24.95" customHeight="1">
      <c r="A4" s="142" t="s">
        <v>8</v>
      </c>
      <c r="B4" s="140"/>
      <c r="C4" s="255" t="s">
        <v>136</v>
      </c>
      <c r="D4" s="256"/>
      <c r="E4" s="256"/>
      <c r="F4" s="256"/>
      <c r="G4" s="257"/>
      <c r="R4" t="s">
        <v>60</v>
      </c>
    </row>
    <row r="5" spans="1:47">
      <c r="A5" s="143" t="s">
        <v>61</v>
      </c>
      <c r="B5" s="144"/>
      <c r="C5" s="145"/>
      <c r="D5" s="185"/>
      <c r="E5" s="180"/>
      <c r="F5" s="146"/>
      <c r="G5" s="147"/>
      <c r="R5" t="s">
        <v>62</v>
      </c>
    </row>
    <row r="7" spans="1:47" ht="25.5">
      <c r="A7" s="152" t="s">
        <v>63</v>
      </c>
      <c r="B7" s="153" t="s">
        <v>64</v>
      </c>
      <c r="C7" s="153" t="s">
        <v>65</v>
      </c>
      <c r="D7" s="186" t="s">
        <v>66</v>
      </c>
      <c r="E7" s="181" t="s">
        <v>67</v>
      </c>
      <c r="F7" s="148" t="s">
        <v>68</v>
      </c>
      <c r="G7" s="158" t="s">
        <v>28</v>
      </c>
      <c r="H7" s="176" t="s">
        <v>69</v>
      </c>
    </row>
    <row r="8" spans="1:47">
      <c r="A8" s="159" t="s">
        <v>70</v>
      </c>
      <c r="B8" s="160" t="s">
        <v>44</v>
      </c>
      <c r="C8" s="161" t="s">
        <v>45</v>
      </c>
      <c r="D8" s="187"/>
      <c r="E8" s="162"/>
      <c r="F8" s="162"/>
      <c r="G8" s="162">
        <f>SUMIF(R9:R31,"&lt;&gt;NOR",G9:G31)</f>
        <v>0</v>
      </c>
      <c r="H8" s="177"/>
      <c r="R8" t="s">
        <v>71</v>
      </c>
    </row>
    <row r="9" spans="1:47" outlineLevel="1">
      <c r="A9" s="150">
        <v>1</v>
      </c>
      <c r="B9" s="154" t="s">
        <v>72</v>
      </c>
      <c r="C9" s="169" t="s">
        <v>73</v>
      </c>
      <c r="D9" s="188" t="s">
        <v>74</v>
      </c>
      <c r="E9" s="156">
        <v>0.16199999999999998</v>
      </c>
      <c r="F9" s="197"/>
      <c r="G9" s="156">
        <f>ROUND(E9*F9,2)</f>
        <v>0</v>
      </c>
      <c r="H9" s="194" t="s">
        <v>138</v>
      </c>
      <c r="I9" s="149"/>
      <c r="J9" s="149"/>
      <c r="K9" s="149"/>
      <c r="L9" s="149"/>
      <c r="M9" s="149"/>
      <c r="N9" s="149"/>
      <c r="O9" s="149"/>
      <c r="P9" s="149"/>
      <c r="Q9" s="149"/>
      <c r="R9" s="149" t="s">
        <v>75</v>
      </c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</row>
    <row r="10" spans="1:47" outlineLevel="1">
      <c r="A10" s="150"/>
      <c r="B10" s="154"/>
      <c r="C10" s="170" t="s">
        <v>76</v>
      </c>
      <c r="D10" s="189"/>
      <c r="E10" s="182">
        <v>0.16200000000000001</v>
      </c>
      <c r="F10" s="197"/>
      <c r="G10" s="156"/>
      <c r="H10" s="178"/>
      <c r="I10" s="149"/>
      <c r="J10" s="149"/>
      <c r="K10" s="149"/>
      <c r="L10" s="149"/>
      <c r="M10" s="149"/>
      <c r="N10" s="149"/>
      <c r="O10" s="149"/>
      <c r="P10" s="149"/>
      <c r="Q10" s="149"/>
      <c r="R10" s="149" t="s">
        <v>77</v>
      </c>
      <c r="S10" s="149">
        <v>0</v>
      </c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</row>
    <row r="11" spans="1:47" outlineLevel="1">
      <c r="A11" s="150">
        <v>2</v>
      </c>
      <c r="B11" s="154" t="s">
        <v>78</v>
      </c>
      <c r="C11" s="169" t="s">
        <v>79</v>
      </c>
      <c r="D11" s="188" t="s">
        <v>74</v>
      </c>
      <c r="E11" s="156">
        <v>0.16199999999999998</v>
      </c>
      <c r="F11" s="197"/>
      <c r="G11" s="156">
        <f>ROUND(E11*F11,2)</f>
        <v>0</v>
      </c>
      <c r="H11" s="194" t="s">
        <v>138</v>
      </c>
      <c r="I11" s="149"/>
      <c r="J11" s="149"/>
      <c r="K11" s="149"/>
      <c r="L11" s="149"/>
      <c r="M11" s="149"/>
      <c r="N11" s="149"/>
      <c r="O11" s="149"/>
      <c r="P11" s="149"/>
      <c r="Q11" s="149"/>
      <c r="R11" s="149" t="s">
        <v>75</v>
      </c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</row>
    <row r="12" spans="1:47" outlineLevel="1">
      <c r="A12" s="150"/>
      <c r="B12" s="154"/>
      <c r="C12" s="170" t="s">
        <v>76</v>
      </c>
      <c r="D12" s="189"/>
      <c r="E12" s="182">
        <v>0.16200000000000001</v>
      </c>
      <c r="F12" s="197"/>
      <c r="G12" s="156"/>
      <c r="H12" s="178"/>
      <c r="I12" s="149"/>
      <c r="J12" s="149"/>
      <c r="K12" s="149"/>
      <c r="L12" s="149"/>
      <c r="M12" s="149"/>
      <c r="N12" s="149"/>
      <c r="O12" s="149"/>
      <c r="P12" s="149"/>
      <c r="Q12" s="149"/>
      <c r="R12" s="149" t="s">
        <v>77</v>
      </c>
      <c r="S12" s="149">
        <v>0</v>
      </c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</row>
    <row r="13" spans="1:47" ht="22.5" outlineLevel="1">
      <c r="A13" s="150">
        <v>3</v>
      </c>
      <c r="B13" s="154" t="s">
        <v>80</v>
      </c>
      <c r="C13" s="169" t="s">
        <v>81</v>
      </c>
      <c r="D13" s="188" t="s">
        <v>74</v>
      </c>
      <c r="E13" s="156">
        <v>0.22850000000000004</v>
      </c>
      <c r="F13" s="197"/>
      <c r="G13" s="156">
        <f>ROUND(E13*F13,2)</f>
        <v>0</v>
      </c>
      <c r="H13" s="194" t="s">
        <v>138</v>
      </c>
      <c r="I13" s="149"/>
      <c r="J13" s="149"/>
      <c r="K13" s="149"/>
      <c r="L13" s="149"/>
      <c r="M13" s="149"/>
      <c r="N13" s="149"/>
      <c r="O13" s="149"/>
      <c r="P13" s="149"/>
      <c r="Q13" s="149"/>
      <c r="R13" s="149" t="s">
        <v>75</v>
      </c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</row>
    <row r="14" spans="1:47" outlineLevel="1">
      <c r="A14" s="150"/>
      <c r="B14" s="154"/>
      <c r="C14" s="170" t="s">
        <v>82</v>
      </c>
      <c r="D14" s="189"/>
      <c r="E14" s="182">
        <v>0.22850000000000001</v>
      </c>
      <c r="F14" s="197"/>
      <c r="G14" s="156"/>
      <c r="H14" s="178"/>
      <c r="I14" s="149"/>
      <c r="J14" s="149"/>
      <c r="K14" s="149"/>
      <c r="L14" s="149"/>
      <c r="M14" s="149"/>
      <c r="N14" s="149"/>
      <c r="O14" s="149"/>
      <c r="P14" s="149"/>
      <c r="Q14" s="149"/>
      <c r="R14" s="149" t="s">
        <v>77</v>
      </c>
      <c r="S14" s="149">
        <v>0</v>
      </c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</row>
    <row r="15" spans="1:47" outlineLevel="1">
      <c r="A15" s="150">
        <v>4</v>
      </c>
      <c r="B15" s="154" t="s">
        <v>83</v>
      </c>
      <c r="C15" s="169" t="s">
        <v>84</v>
      </c>
      <c r="D15" s="188" t="s">
        <v>74</v>
      </c>
      <c r="E15" s="156">
        <v>0.22850000000000004</v>
      </c>
      <c r="F15" s="197"/>
      <c r="G15" s="156">
        <f>ROUND(E15*F15,2)</f>
        <v>0</v>
      </c>
      <c r="H15" s="194" t="s">
        <v>138</v>
      </c>
      <c r="I15" s="149"/>
      <c r="J15" s="149"/>
      <c r="K15" s="149"/>
      <c r="L15" s="149"/>
      <c r="M15" s="149"/>
      <c r="N15" s="149"/>
      <c r="O15" s="149"/>
      <c r="P15" s="149"/>
      <c r="Q15" s="149"/>
      <c r="R15" s="149" t="s">
        <v>75</v>
      </c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</row>
    <row r="16" spans="1:47" outlineLevel="1">
      <c r="A16" s="150"/>
      <c r="B16" s="154"/>
      <c r="C16" s="170" t="s">
        <v>82</v>
      </c>
      <c r="D16" s="189"/>
      <c r="E16" s="182">
        <v>0.22850000000000001</v>
      </c>
      <c r="F16" s="197"/>
      <c r="G16" s="156"/>
      <c r="H16" s="178"/>
      <c r="I16" s="149"/>
      <c r="J16" s="149"/>
      <c r="K16" s="149"/>
      <c r="L16" s="149"/>
      <c r="M16" s="149"/>
      <c r="N16" s="149"/>
      <c r="O16" s="149"/>
      <c r="P16" s="149"/>
      <c r="Q16" s="149"/>
      <c r="R16" s="149" t="s">
        <v>77</v>
      </c>
      <c r="S16" s="149">
        <v>0</v>
      </c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  <c r="AE16" s="149"/>
      <c r="AF16" s="149"/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</row>
    <row r="17" spans="1:47" outlineLevel="1">
      <c r="A17" s="150">
        <v>5</v>
      </c>
      <c r="B17" s="154" t="s">
        <v>85</v>
      </c>
      <c r="C17" s="169" t="s">
        <v>86</v>
      </c>
      <c r="D17" s="188" t="s">
        <v>74</v>
      </c>
      <c r="E17" s="156">
        <v>0.198375</v>
      </c>
      <c r="F17" s="197"/>
      <c r="G17" s="156">
        <f>ROUND(E17*F17,2)</f>
        <v>0</v>
      </c>
      <c r="H17" s="194" t="s">
        <v>138</v>
      </c>
      <c r="I17" s="149"/>
      <c r="J17" s="149"/>
      <c r="K17" s="149"/>
      <c r="L17" s="149"/>
      <c r="M17" s="149"/>
      <c r="N17" s="149"/>
      <c r="O17" s="149"/>
      <c r="P17" s="149"/>
      <c r="Q17" s="149"/>
      <c r="R17" s="149" t="s">
        <v>75</v>
      </c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</row>
    <row r="18" spans="1:47" outlineLevel="1">
      <c r="A18" s="150"/>
      <c r="B18" s="154"/>
      <c r="C18" s="170" t="s">
        <v>87</v>
      </c>
      <c r="D18" s="189"/>
      <c r="E18" s="182">
        <v>2.7E-2</v>
      </c>
      <c r="F18" s="197"/>
      <c r="G18" s="156"/>
      <c r="H18" s="178"/>
      <c r="I18" s="149"/>
      <c r="J18" s="149"/>
      <c r="K18" s="149"/>
      <c r="L18" s="149"/>
      <c r="M18" s="149"/>
      <c r="N18" s="149"/>
      <c r="O18" s="149"/>
      <c r="P18" s="149"/>
      <c r="Q18" s="149"/>
      <c r="R18" s="149" t="s">
        <v>77</v>
      </c>
      <c r="S18" s="149">
        <v>0</v>
      </c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</row>
    <row r="19" spans="1:47" outlineLevel="1">
      <c r="A19" s="150"/>
      <c r="B19" s="154"/>
      <c r="C19" s="170" t="s">
        <v>88</v>
      </c>
      <c r="D19" s="189"/>
      <c r="E19" s="182">
        <v>0.171375</v>
      </c>
      <c r="F19" s="197"/>
      <c r="G19" s="156"/>
      <c r="H19" s="178"/>
      <c r="I19" s="149"/>
      <c r="J19" s="149"/>
      <c r="K19" s="149"/>
      <c r="L19" s="149"/>
      <c r="M19" s="149"/>
      <c r="N19" s="149"/>
      <c r="O19" s="149"/>
      <c r="P19" s="149"/>
      <c r="Q19" s="149"/>
      <c r="R19" s="149" t="s">
        <v>77</v>
      </c>
      <c r="S19" s="149">
        <v>0</v>
      </c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</row>
    <row r="20" spans="1:47" outlineLevel="1">
      <c r="A20" s="150">
        <v>6</v>
      </c>
      <c r="B20" s="154" t="s">
        <v>89</v>
      </c>
      <c r="C20" s="169" t="s">
        <v>90</v>
      </c>
      <c r="D20" s="188" t="s">
        <v>74</v>
      </c>
      <c r="E20" s="156">
        <v>0.19839999999999999</v>
      </c>
      <c r="F20" s="197"/>
      <c r="G20" s="156">
        <f>ROUND(E20*F20,2)</f>
        <v>0</v>
      </c>
      <c r="H20" s="194" t="s">
        <v>138</v>
      </c>
      <c r="I20" s="149"/>
      <c r="J20" s="149"/>
      <c r="K20" s="149"/>
      <c r="L20" s="149"/>
      <c r="M20" s="149"/>
      <c r="N20" s="149"/>
      <c r="O20" s="149"/>
      <c r="P20" s="149"/>
      <c r="Q20" s="149"/>
      <c r="R20" s="149" t="s">
        <v>75</v>
      </c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</row>
    <row r="21" spans="1:47" outlineLevel="1">
      <c r="A21" s="150"/>
      <c r="B21" s="154"/>
      <c r="C21" s="170" t="s">
        <v>91</v>
      </c>
      <c r="D21" s="189"/>
      <c r="E21" s="182">
        <v>0.19839999999999999</v>
      </c>
      <c r="F21" s="197"/>
      <c r="G21" s="156"/>
      <c r="H21" s="178"/>
      <c r="I21" s="149"/>
      <c r="J21" s="149"/>
      <c r="K21" s="149"/>
      <c r="L21" s="149"/>
      <c r="M21" s="149"/>
      <c r="N21" s="149"/>
      <c r="O21" s="149"/>
      <c r="P21" s="149"/>
      <c r="Q21" s="149"/>
      <c r="R21" s="149" t="s">
        <v>77</v>
      </c>
      <c r="S21" s="149">
        <v>0</v>
      </c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</row>
    <row r="22" spans="1:47" outlineLevel="1">
      <c r="A22" s="150">
        <v>7</v>
      </c>
      <c r="B22" s="154" t="s">
        <v>92</v>
      </c>
      <c r="C22" s="169" t="s">
        <v>93</v>
      </c>
      <c r="D22" s="188" t="s">
        <v>74</v>
      </c>
      <c r="E22" s="156">
        <v>0.39679999999999999</v>
      </c>
      <c r="F22" s="197"/>
      <c r="G22" s="156">
        <f>ROUND(E22*F22,2)</f>
        <v>0</v>
      </c>
      <c r="H22" s="194" t="s">
        <v>138</v>
      </c>
      <c r="I22" s="149"/>
      <c r="J22" s="149"/>
      <c r="K22" s="149"/>
      <c r="L22" s="149"/>
      <c r="M22" s="149"/>
      <c r="N22" s="149"/>
      <c r="O22" s="149"/>
      <c r="P22" s="149"/>
      <c r="Q22" s="149"/>
      <c r="R22" s="149" t="s">
        <v>75</v>
      </c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</row>
    <row r="23" spans="1:47" outlineLevel="1">
      <c r="A23" s="150"/>
      <c r="B23" s="154"/>
      <c r="C23" s="170" t="s">
        <v>94</v>
      </c>
      <c r="D23" s="189"/>
      <c r="E23" s="182">
        <v>0.39679999999999999</v>
      </c>
      <c r="F23" s="197"/>
      <c r="G23" s="156"/>
      <c r="H23" s="178"/>
      <c r="I23" s="149"/>
      <c r="J23" s="149"/>
      <c r="K23" s="149"/>
      <c r="L23" s="149"/>
      <c r="M23" s="149"/>
      <c r="N23" s="149"/>
      <c r="O23" s="149"/>
      <c r="P23" s="149"/>
      <c r="Q23" s="149"/>
      <c r="R23" s="149" t="s">
        <v>77</v>
      </c>
      <c r="S23" s="149">
        <v>0</v>
      </c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49"/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</row>
    <row r="24" spans="1:47" ht="12.75" customHeight="1" outlineLevel="1">
      <c r="A24" s="150">
        <v>8</v>
      </c>
      <c r="B24" s="154" t="s">
        <v>95</v>
      </c>
      <c r="C24" s="169" t="s">
        <v>96</v>
      </c>
      <c r="D24" s="188" t="s">
        <v>74</v>
      </c>
      <c r="E24" s="156">
        <v>0.19210000000000002</v>
      </c>
      <c r="F24" s="197"/>
      <c r="G24" s="156">
        <f>ROUND(E24*F24,2)</f>
        <v>0</v>
      </c>
      <c r="H24" s="194" t="s">
        <v>138</v>
      </c>
      <c r="I24" s="149"/>
      <c r="J24" s="149"/>
      <c r="K24" s="149"/>
      <c r="L24" s="149"/>
      <c r="M24" s="149"/>
      <c r="N24" s="149"/>
      <c r="O24" s="149"/>
      <c r="P24" s="149"/>
      <c r="Q24" s="149"/>
      <c r="R24" s="149" t="s">
        <v>75</v>
      </c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</row>
    <row r="25" spans="1:47" outlineLevel="1">
      <c r="A25" s="150"/>
      <c r="B25" s="154"/>
      <c r="C25" s="170" t="s">
        <v>97</v>
      </c>
      <c r="D25" s="189"/>
      <c r="E25" s="182">
        <v>0.19209999999999999</v>
      </c>
      <c r="F25" s="197"/>
      <c r="G25" s="156"/>
      <c r="H25" s="178"/>
      <c r="I25" s="149"/>
      <c r="J25" s="149"/>
      <c r="K25" s="149"/>
      <c r="L25" s="149"/>
      <c r="M25" s="149"/>
      <c r="N25" s="149"/>
      <c r="O25" s="149"/>
      <c r="P25" s="149"/>
      <c r="Q25" s="149"/>
      <c r="R25" s="149" t="s">
        <v>77</v>
      </c>
      <c r="S25" s="149">
        <v>0</v>
      </c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</row>
    <row r="26" spans="1:47" outlineLevel="1">
      <c r="A26" s="150">
        <v>9</v>
      </c>
      <c r="B26" s="154" t="s">
        <v>98</v>
      </c>
      <c r="C26" s="169" t="s">
        <v>99</v>
      </c>
      <c r="D26" s="188" t="s">
        <v>74</v>
      </c>
      <c r="E26" s="156">
        <v>1.9210000000000003</v>
      </c>
      <c r="F26" s="197"/>
      <c r="G26" s="156">
        <f>ROUND(E26*F26,2)</f>
        <v>0</v>
      </c>
      <c r="H26" s="194" t="s">
        <v>138</v>
      </c>
      <c r="I26" s="149"/>
      <c r="J26" s="149"/>
      <c r="K26" s="149"/>
      <c r="L26" s="149"/>
      <c r="M26" s="149"/>
      <c r="N26" s="149"/>
      <c r="O26" s="149"/>
      <c r="P26" s="149"/>
      <c r="Q26" s="149"/>
      <c r="R26" s="149" t="s">
        <v>75</v>
      </c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</row>
    <row r="27" spans="1:47" outlineLevel="1">
      <c r="A27" s="150"/>
      <c r="B27" s="154"/>
      <c r="C27" s="170" t="s">
        <v>100</v>
      </c>
      <c r="D27" s="189"/>
      <c r="E27" s="182">
        <v>1.921</v>
      </c>
      <c r="F27" s="197"/>
      <c r="G27" s="156"/>
      <c r="H27" s="178"/>
      <c r="I27" s="149"/>
      <c r="J27" s="149"/>
      <c r="K27" s="149"/>
      <c r="L27" s="149"/>
      <c r="M27" s="149"/>
      <c r="N27" s="149"/>
      <c r="O27" s="149"/>
      <c r="P27" s="149"/>
      <c r="Q27" s="149"/>
      <c r="R27" s="149" t="s">
        <v>77</v>
      </c>
      <c r="S27" s="149">
        <v>0</v>
      </c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</row>
    <row r="28" spans="1:47" ht="12.75" customHeight="1" outlineLevel="1">
      <c r="A28" s="150">
        <v>10</v>
      </c>
      <c r="B28" s="154" t="s">
        <v>101</v>
      </c>
      <c r="C28" s="169" t="s">
        <v>102</v>
      </c>
      <c r="D28" s="188" t="s">
        <v>74</v>
      </c>
      <c r="E28" s="156">
        <v>0.19210000000000002</v>
      </c>
      <c r="F28" s="197"/>
      <c r="G28" s="156">
        <f>ROUND(E28*F28,2)</f>
        <v>0</v>
      </c>
      <c r="H28" s="194" t="s">
        <v>138</v>
      </c>
      <c r="I28" s="149"/>
      <c r="J28" s="149"/>
      <c r="K28" s="149"/>
      <c r="L28" s="149"/>
      <c r="M28" s="149"/>
      <c r="N28" s="149"/>
      <c r="O28" s="149"/>
      <c r="P28" s="149"/>
      <c r="Q28" s="149"/>
      <c r="R28" s="149" t="s">
        <v>75</v>
      </c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</row>
    <row r="29" spans="1:47" outlineLevel="1">
      <c r="A29" s="150"/>
      <c r="B29" s="154"/>
      <c r="C29" s="170" t="s">
        <v>97</v>
      </c>
      <c r="D29" s="189"/>
      <c r="E29" s="182">
        <v>0.19209999999999999</v>
      </c>
      <c r="F29" s="197"/>
      <c r="G29" s="156"/>
      <c r="H29" s="178"/>
      <c r="I29" s="149"/>
      <c r="J29" s="149"/>
      <c r="K29" s="149"/>
      <c r="L29" s="149"/>
      <c r="M29" s="149"/>
      <c r="N29" s="149"/>
      <c r="O29" s="149"/>
      <c r="P29" s="149"/>
      <c r="Q29" s="149"/>
      <c r="R29" s="149" t="s">
        <v>77</v>
      </c>
      <c r="S29" s="149">
        <v>0</v>
      </c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</row>
    <row r="30" spans="1:47" outlineLevel="1">
      <c r="A30" s="150">
        <v>11</v>
      </c>
      <c r="B30" s="154" t="s">
        <v>103</v>
      </c>
      <c r="C30" s="169" t="s">
        <v>104</v>
      </c>
      <c r="D30" s="188" t="s">
        <v>74</v>
      </c>
      <c r="E30" s="156">
        <v>0.19210000000000002</v>
      </c>
      <c r="F30" s="197"/>
      <c r="G30" s="156">
        <f>ROUND(E30*F30,2)</f>
        <v>0</v>
      </c>
      <c r="H30" s="194" t="s">
        <v>138</v>
      </c>
      <c r="I30" s="149"/>
      <c r="J30" s="149"/>
      <c r="K30" s="149"/>
      <c r="L30" s="149"/>
      <c r="M30" s="149"/>
      <c r="N30" s="149"/>
      <c r="O30" s="149"/>
      <c r="P30" s="149"/>
      <c r="Q30" s="149"/>
      <c r="R30" s="149" t="s">
        <v>75</v>
      </c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</row>
    <row r="31" spans="1:47" outlineLevel="1">
      <c r="A31" s="150"/>
      <c r="B31" s="154"/>
      <c r="C31" s="170" t="s">
        <v>97</v>
      </c>
      <c r="D31" s="189"/>
      <c r="E31" s="182">
        <v>0.19209999999999999</v>
      </c>
      <c r="F31" s="197"/>
      <c r="G31" s="156"/>
      <c r="H31" s="178"/>
      <c r="I31" s="149"/>
      <c r="J31" s="149"/>
      <c r="K31" s="149"/>
      <c r="L31" s="149"/>
      <c r="M31" s="149"/>
      <c r="N31" s="149"/>
      <c r="O31" s="149"/>
      <c r="P31" s="149"/>
      <c r="Q31" s="149"/>
      <c r="R31" s="149" t="s">
        <v>77</v>
      </c>
      <c r="S31" s="149">
        <v>0</v>
      </c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</row>
    <row r="32" spans="1:47">
      <c r="A32" s="151" t="s">
        <v>70</v>
      </c>
      <c r="B32" s="155" t="s">
        <v>46</v>
      </c>
      <c r="C32" s="171" t="s">
        <v>47</v>
      </c>
      <c r="D32" s="190"/>
      <c r="E32" s="157"/>
      <c r="F32" s="198"/>
      <c r="G32" s="157">
        <f>SUMIF(R33:R34,"&lt;&gt;NOR",G33:G34)</f>
        <v>0</v>
      </c>
      <c r="H32" s="179"/>
      <c r="R32" t="s">
        <v>71</v>
      </c>
    </row>
    <row r="33" spans="1:47" outlineLevel="1">
      <c r="A33" s="150">
        <v>12</v>
      </c>
      <c r="B33" s="154" t="s">
        <v>105</v>
      </c>
      <c r="C33" s="169" t="s">
        <v>106</v>
      </c>
      <c r="D33" s="188" t="s">
        <v>74</v>
      </c>
      <c r="E33" s="156">
        <v>0.13499999999999998</v>
      </c>
      <c r="F33" s="197"/>
      <c r="G33" s="156">
        <f>ROUND(E33*F33,2)</f>
        <v>0</v>
      </c>
      <c r="H33" s="194" t="s">
        <v>138</v>
      </c>
      <c r="I33" s="149"/>
      <c r="J33" s="149"/>
      <c r="K33" s="149"/>
      <c r="L33" s="149"/>
      <c r="M33" s="149"/>
      <c r="N33" s="149"/>
      <c r="O33" s="149"/>
      <c r="P33" s="149"/>
      <c r="Q33" s="149"/>
      <c r="R33" s="149" t="s">
        <v>75</v>
      </c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</row>
    <row r="34" spans="1:47" outlineLevel="1">
      <c r="A34" s="150"/>
      <c r="B34" s="154"/>
      <c r="C34" s="170" t="s">
        <v>107</v>
      </c>
      <c r="D34" s="189"/>
      <c r="E34" s="182">
        <v>0.13500000000000001</v>
      </c>
      <c r="F34" s="197"/>
      <c r="G34" s="156"/>
      <c r="H34" s="178"/>
      <c r="I34" s="149"/>
      <c r="J34" s="149"/>
      <c r="K34" s="149"/>
      <c r="L34" s="149"/>
      <c r="M34" s="149"/>
      <c r="N34" s="149"/>
      <c r="O34" s="149"/>
      <c r="P34" s="149"/>
      <c r="Q34" s="149"/>
      <c r="R34" s="149" t="s">
        <v>77</v>
      </c>
      <c r="S34" s="149">
        <v>0</v>
      </c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</row>
    <row r="35" spans="1:47">
      <c r="A35" s="151" t="s">
        <v>70</v>
      </c>
      <c r="B35" s="155" t="s">
        <v>48</v>
      </c>
      <c r="C35" s="171" t="s">
        <v>49</v>
      </c>
      <c r="D35" s="190"/>
      <c r="E35" s="157"/>
      <c r="F35" s="198"/>
      <c r="G35" s="157">
        <f>SUMIF(R36:R43,"&lt;&gt;NOR",G36:G43)</f>
        <v>0</v>
      </c>
      <c r="H35" s="179"/>
      <c r="R35" t="s">
        <v>71</v>
      </c>
    </row>
    <row r="36" spans="1:47" ht="33.75" outlineLevel="1">
      <c r="A36" s="150">
        <v>13</v>
      </c>
      <c r="B36" s="154" t="s">
        <v>108</v>
      </c>
      <c r="C36" s="169" t="s">
        <v>109</v>
      </c>
      <c r="D36" s="188" t="s">
        <v>110</v>
      </c>
      <c r="E36" s="156">
        <v>4.57</v>
      </c>
      <c r="F36" s="197"/>
      <c r="G36" s="156">
        <f>ROUND(E36*F36,2)</f>
        <v>0</v>
      </c>
      <c r="H36" s="194" t="s">
        <v>138</v>
      </c>
      <c r="I36" s="149"/>
      <c r="J36" s="149"/>
      <c r="K36" s="149"/>
      <c r="L36" s="149"/>
      <c r="M36" s="149"/>
      <c r="N36" s="149"/>
      <c r="O36" s="149"/>
      <c r="P36" s="149"/>
      <c r="Q36" s="149"/>
      <c r="R36" s="149" t="s">
        <v>75</v>
      </c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</row>
    <row r="37" spans="1:47" outlineLevel="1">
      <c r="A37" s="150"/>
      <c r="B37" s="154"/>
      <c r="C37" s="170" t="s">
        <v>111</v>
      </c>
      <c r="D37" s="189"/>
      <c r="E37" s="182">
        <v>4.57</v>
      </c>
      <c r="F37" s="197"/>
      <c r="G37" s="156"/>
      <c r="H37" s="178"/>
      <c r="I37" s="149"/>
      <c r="J37" s="149"/>
      <c r="K37" s="149"/>
      <c r="L37" s="149"/>
      <c r="M37" s="149"/>
      <c r="N37" s="149"/>
      <c r="O37" s="149"/>
      <c r="P37" s="149"/>
      <c r="Q37" s="149"/>
      <c r="R37" s="149" t="s">
        <v>77</v>
      </c>
      <c r="S37" s="149">
        <v>0</v>
      </c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</row>
    <row r="38" spans="1:47" outlineLevel="1">
      <c r="A38" s="150">
        <v>14</v>
      </c>
      <c r="B38" s="154" t="s">
        <v>112</v>
      </c>
      <c r="C38" s="169" t="s">
        <v>113</v>
      </c>
      <c r="D38" s="188" t="s">
        <v>110</v>
      </c>
      <c r="E38" s="156">
        <v>2</v>
      </c>
      <c r="F38" s="197"/>
      <c r="G38" s="156">
        <f>ROUND(E38*F38,2)</f>
        <v>0</v>
      </c>
      <c r="H38" s="196" t="s">
        <v>139</v>
      </c>
      <c r="I38" s="149"/>
      <c r="J38" s="149"/>
      <c r="K38" s="149"/>
      <c r="L38" s="149"/>
      <c r="M38" s="149"/>
      <c r="N38" s="149"/>
      <c r="O38" s="149"/>
      <c r="P38" s="149"/>
      <c r="Q38" s="149"/>
      <c r="R38" s="149" t="s">
        <v>114</v>
      </c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  <c r="AF38" s="149"/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</row>
    <row r="39" spans="1:47" outlineLevel="1">
      <c r="A39" s="150"/>
      <c r="B39" s="154"/>
      <c r="C39" s="170" t="s">
        <v>115</v>
      </c>
      <c r="D39" s="189"/>
      <c r="E39" s="182">
        <v>2</v>
      </c>
      <c r="F39" s="197"/>
      <c r="G39" s="156"/>
      <c r="H39" s="178"/>
      <c r="I39" s="149"/>
      <c r="J39" s="149"/>
      <c r="K39" s="149"/>
      <c r="L39" s="149"/>
      <c r="M39" s="149"/>
      <c r="N39" s="149"/>
      <c r="O39" s="149"/>
      <c r="P39" s="149"/>
      <c r="Q39" s="149"/>
      <c r="R39" s="149" t="s">
        <v>77</v>
      </c>
      <c r="S39" s="149">
        <v>0</v>
      </c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</row>
    <row r="40" spans="1:47" ht="22.5" outlineLevel="1">
      <c r="A40" s="150">
        <v>15</v>
      </c>
      <c r="B40" s="154" t="s">
        <v>116</v>
      </c>
      <c r="C40" s="169" t="s">
        <v>117</v>
      </c>
      <c r="D40" s="188" t="s">
        <v>110</v>
      </c>
      <c r="E40" s="156">
        <v>4</v>
      </c>
      <c r="F40" s="197"/>
      <c r="G40" s="156">
        <f>ROUND(E40*F40,2)</f>
        <v>0</v>
      </c>
      <c r="H40" s="196" t="s">
        <v>139</v>
      </c>
      <c r="I40" s="149"/>
      <c r="J40" s="149"/>
      <c r="K40" s="149"/>
      <c r="L40" s="149"/>
      <c r="M40" s="149"/>
      <c r="N40" s="149"/>
      <c r="O40" s="149"/>
      <c r="P40" s="149"/>
      <c r="Q40" s="149"/>
      <c r="R40" s="149" t="s">
        <v>114</v>
      </c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</row>
    <row r="41" spans="1:47" outlineLevel="1">
      <c r="A41" s="150"/>
      <c r="B41" s="154"/>
      <c r="C41" s="170" t="s">
        <v>118</v>
      </c>
      <c r="D41" s="189"/>
      <c r="E41" s="182">
        <v>4</v>
      </c>
      <c r="F41" s="197"/>
      <c r="G41" s="156"/>
      <c r="H41" s="178"/>
      <c r="I41" s="149"/>
      <c r="J41" s="149"/>
      <c r="K41" s="149"/>
      <c r="L41" s="149"/>
      <c r="M41" s="149"/>
      <c r="N41" s="149"/>
      <c r="O41" s="149"/>
      <c r="P41" s="149"/>
      <c r="Q41" s="149"/>
      <c r="R41" s="149" t="s">
        <v>77</v>
      </c>
      <c r="S41" s="149">
        <v>0</v>
      </c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</row>
    <row r="42" spans="1:47" ht="22.5" outlineLevel="1">
      <c r="A42" s="150">
        <v>16</v>
      </c>
      <c r="B42" s="154" t="s">
        <v>119</v>
      </c>
      <c r="C42" s="169" t="s">
        <v>120</v>
      </c>
      <c r="D42" s="188" t="s">
        <v>121</v>
      </c>
      <c r="E42" s="156">
        <v>2.5</v>
      </c>
      <c r="F42" s="197"/>
      <c r="G42" s="156">
        <f>ROUND(E42*F42,2)</f>
        <v>0</v>
      </c>
      <c r="H42" s="196" t="s">
        <v>139</v>
      </c>
      <c r="I42" s="149"/>
      <c r="J42" s="149"/>
      <c r="K42" s="149"/>
      <c r="L42" s="149"/>
      <c r="M42" s="149"/>
      <c r="N42" s="149"/>
      <c r="O42" s="149"/>
      <c r="P42" s="149"/>
      <c r="Q42" s="149"/>
      <c r="R42" s="149" t="s">
        <v>114</v>
      </c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</row>
    <row r="43" spans="1:47" outlineLevel="1">
      <c r="A43" s="150"/>
      <c r="B43" s="154"/>
      <c r="C43" s="170" t="s">
        <v>122</v>
      </c>
      <c r="D43" s="189"/>
      <c r="E43" s="182">
        <v>2.5</v>
      </c>
      <c r="F43" s="197"/>
      <c r="G43" s="156"/>
      <c r="H43" s="178"/>
      <c r="I43" s="149"/>
      <c r="J43" s="149"/>
      <c r="K43" s="149"/>
      <c r="L43" s="149"/>
      <c r="M43" s="149"/>
      <c r="N43" s="149"/>
      <c r="O43" s="149"/>
      <c r="P43" s="149"/>
      <c r="Q43" s="149"/>
      <c r="R43" s="149" t="s">
        <v>77</v>
      </c>
      <c r="S43" s="149">
        <v>0</v>
      </c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</row>
    <row r="44" spans="1:47">
      <c r="A44" s="151" t="s">
        <v>70</v>
      </c>
      <c r="B44" s="155" t="s">
        <v>50</v>
      </c>
      <c r="C44" s="171" t="s">
        <v>51</v>
      </c>
      <c r="D44" s="190"/>
      <c r="E44" s="157"/>
      <c r="F44" s="198"/>
      <c r="G44" s="157">
        <f>SUMIF(R45:R46,"&lt;&gt;NOR",G45:G46)</f>
        <v>0</v>
      </c>
      <c r="H44" s="179"/>
      <c r="R44" t="s">
        <v>71</v>
      </c>
    </row>
    <row r="45" spans="1:47" outlineLevel="1">
      <c r="A45" s="150">
        <v>17</v>
      </c>
      <c r="B45" s="154" t="s">
        <v>123</v>
      </c>
      <c r="C45" s="169" t="s">
        <v>124</v>
      </c>
      <c r="D45" s="188" t="s">
        <v>125</v>
      </c>
      <c r="E45" s="156">
        <v>0.73</v>
      </c>
      <c r="F45" s="197"/>
      <c r="G45" s="156">
        <f>ROUND(E45*F45,2)</f>
        <v>0</v>
      </c>
      <c r="H45" s="194" t="s">
        <v>138</v>
      </c>
      <c r="I45" s="149"/>
      <c r="J45" s="149"/>
      <c r="K45" s="149"/>
      <c r="L45" s="149"/>
      <c r="M45" s="149"/>
      <c r="N45" s="149"/>
      <c r="O45" s="149"/>
      <c r="P45" s="149"/>
      <c r="Q45" s="149"/>
      <c r="R45" s="149" t="s">
        <v>75</v>
      </c>
      <c r="S45" s="149"/>
      <c r="T45" s="149"/>
      <c r="U45" s="149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</row>
    <row r="46" spans="1:47" outlineLevel="1">
      <c r="A46" s="150"/>
      <c r="B46" s="154"/>
      <c r="C46" s="170" t="s">
        <v>126</v>
      </c>
      <c r="D46" s="189"/>
      <c r="E46" s="182">
        <v>0.73</v>
      </c>
      <c r="F46" s="197"/>
      <c r="G46" s="156"/>
      <c r="H46" s="178"/>
      <c r="I46" s="149"/>
      <c r="J46" s="149"/>
      <c r="K46" s="149"/>
      <c r="L46" s="149"/>
      <c r="M46" s="149"/>
      <c r="N46" s="149"/>
      <c r="O46" s="149"/>
      <c r="P46" s="149"/>
      <c r="Q46" s="149"/>
      <c r="R46" s="149" t="s">
        <v>77</v>
      </c>
      <c r="S46" s="149">
        <v>0</v>
      </c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9"/>
      <c r="AE46" s="149"/>
      <c r="AF46" s="149"/>
      <c r="AG46" s="149"/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</row>
    <row r="47" spans="1:47">
      <c r="A47" s="151" t="s">
        <v>70</v>
      </c>
      <c r="B47" s="155" t="s">
        <v>52</v>
      </c>
      <c r="C47" s="171" t="s">
        <v>53</v>
      </c>
      <c r="D47" s="190"/>
      <c r="E47" s="157"/>
      <c r="F47" s="198"/>
      <c r="G47" s="157">
        <f>SUMIF(R48:R50,"&lt;&gt;NOR",G48:G50)</f>
        <v>0</v>
      </c>
      <c r="H47" s="179"/>
      <c r="R47" t="s">
        <v>71</v>
      </c>
    </row>
    <row r="48" spans="1:47" ht="22.5" outlineLevel="1">
      <c r="A48" s="150">
        <v>18</v>
      </c>
      <c r="B48" s="154" t="s">
        <v>127</v>
      </c>
      <c r="C48" s="169" t="s">
        <v>128</v>
      </c>
      <c r="D48" s="188" t="s">
        <v>129</v>
      </c>
      <c r="E48" s="156">
        <v>4.57</v>
      </c>
      <c r="F48" s="197"/>
      <c r="G48" s="156">
        <f>ROUND(E48*F48,2)</f>
        <v>0</v>
      </c>
      <c r="H48" s="196" t="s">
        <v>139</v>
      </c>
      <c r="I48" s="149"/>
      <c r="J48" s="149"/>
      <c r="K48" s="149"/>
      <c r="L48" s="149"/>
      <c r="M48" s="149"/>
      <c r="N48" s="149"/>
      <c r="O48" s="149"/>
      <c r="P48" s="149"/>
      <c r="Q48" s="149"/>
      <c r="R48" s="149" t="s">
        <v>75</v>
      </c>
      <c r="S48" s="149"/>
      <c r="T48" s="149"/>
      <c r="U48" s="149"/>
      <c r="V48" s="149"/>
      <c r="W48" s="149"/>
      <c r="X48" s="149"/>
      <c r="Y48" s="149"/>
      <c r="Z48" s="149"/>
      <c r="AA48" s="149"/>
      <c r="AB48" s="149"/>
      <c r="AC48" s="149"/>
      <c r="AD48" s="149"/>
      <c r="AE48" s="149"/>
      <c r="AF48" s="149"/>
      <c r="AG48" s="149"/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</row>
    <row r="49" spans="1:47" outlineLevel="1">
      <c r="A49" s="150"/>
      <c r="B49" s="154"/>
      <c r="C49" s="170" t="s">
        <v>130</v>
      </c>
      <c r="D49" s="189"/>
      <c r="E49" s="182">
        <v>4.57</v>
      </c>
      <c r="F49" s="197"/>
      <c r="G49" s="156"/>
      <c r="H49" s="178"/>
      <c r="I49" s="149"/>
      <c r="J49" s="149"/>
      <c r="K49" s="149"/>
      <c r="L49" s="149"/>
      <c r="M49" s="149"/>
      <c r="N49" s="149"/>
      <c r="O49" s="149"/>
      <c r="P49" s="149"/>
      <c r="Q49" s="149"/>
      <c r="R49" s="149" t="s">
        <v>77</v>
      </c>
      <c r="S49" s="149">
        <v>0</v>
      </c>
      <c r="T49" s="149"/>
      <c r="U49" s="149"/>
      <c r="V49" s="149"/>
      <c r="W49" s="149"/>
      <c r="X49" s="149"/>
      <c r="Y49" s="149"/>
      <c r="Z49" s="149"/>
      <c r="AA49" s="149"/>
      <c r="AB49" s="149"/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</row>
    <row r="50" spans="1:47" outlineLevel="1">
      <c r="A50" s="163">
        <v>19</v>
      </c>
      <c r="B50" s="164" t="s">
        <v>131</v>
      </c>
      <c r="C50" s="172" t="s">
        <v>132</v>
      </c>
      <c r="D50" s="191" t="s">
        <v>0</v>
      </c>
      <c r="E50" s="165">
        <v>1.75</v>
      </c>
      <c r="F50" s="199"/>
      <c r="G50" s="165">
        <f>ROUND(E50*F50,2)</f>
        <v>0</v>
      </c>
      <c r="H50" s="195" t="s">
        <v>138</v>
      </c>
      <c r="I50" s="149"/>
      <c r="J50" s="149"/>
      <c r="K50" s="149"/>
      <c r="L50" s="149"/>
      <c r="M50" s="149"/>
      <c r="N50" s="149"/>
      <c r="O50" s="149"/>
      <c r="P50" s="149"/>
      <c r="Q50" s="149"/>
      <c r="R50" s="149" t="s">
        <v>75</v>
      </c>
      <c r="S50" s="149"/>
      <c r="T50" s="149"/>
      <c r="U50" s="149"/>
      <c r="V50" s="149"/>
      <c r="W50" s="149"/>
      <c r="X50" s="149"/>
      <c r="Y50" s="149"/>
      <c r="Z50" s="149"/>
      <c r="AA50" s="149"/>
      <c r="AB50" s="149"/>
      <c r="AC50" s="149"/>
      <c r="AD50" s="149"/>
      <c r="AE50" s="149"/>
      <c r="AF50" s="149"/>
      <c r="AG50" s="149"/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</row>
    <row r="51" spans="1:47">
      <c r="A51" s="6"/>
      <c r="B51" s="7" t="s">
        <v>133</v>
      </c>
      <c r="C51" s="173" t="s">
        <v>133</v>
      </c>
      <c r="D51" s="9"/>
      <c r="E51" s="183"/>
      <c r="F51" s="6"/>
      <c r="G51" s="6"/>
      <c r="H51" s="9"/>
      <c r="P51">
        <v>15</v>
      </c>
      <c r="Q51">
        <v>21</v>
      </c>
    </row>
    <row r="52" spans="1:47">
      <c r="A52" s="166"/>
      <c r="B52" s="193" t="s">
        <v>28</v>
      </c>
      <c r="C52" s="174" t="s">
        <v>133</v>
      </c>
      <c r="D52" s="192"/>
      <c r="E52" s="184"/>
      <c r="F52" s="167"/>
      <c r="G52" s="168">
        <f>G8+G32+G35+G44+G47</f>
        <v>0</v>
      </c>
      <c r="H52" s="9"/>
      <c r="P52" t="e">
        <f>SUMIF(#REF!,P51,G7:G50)</f>
        <v>#REF!</v>
      </c>
      <c r="Q52" t="e">
        <f>SUMIF(#REF!,Q51,G7:G50)</f>
        <v>#REF!</v>
      </c>
      <c r="R52" t="s">
        <v>134</v>
      </c>
    </row>
  </sheetData>
  <sheetProtection password="CCE1" sheet="1" objects="1" scenarios="1"/>
  <protectedRanges>
    <protectedRange sqref="F9:F50" name="Oblast1"/>
  </protectedRanges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2017-04-07T06:39:49Z</dcterms:modified>
</cp:coreProperties>
</file>